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<sst xmlns="http://schemas.openxmlformats.org/spreadsheetml/2006/main" count="85" uniqueCount="64">
  <si>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BW( KHz)=</t>
  </si>
  <si>
    <t>R*C*6.28*F^2/1000</t>
  </si>
  <si>
    <t>C( pFd)=</t>
  </si>
  <si>
    <t>.0.546*L/D+2.06*D</t>
  </si>
  <si>
    <t>L/D ratio =</t>
  </si>
  <si>
    <t>Q =</t>
  </si>
  <si>
    <t>MHz</t>
  </si>
  <si>
    <t>Inches</t>
  </si>
  <si>
    <t>Frequency  =</t>
  </si>
  <si>
    <t>C  =</t>
  </si>
  <si>
    <t>pFd</t>
  </si>
  <si>
    <t>KHz</t>
  </si>
  <si>
    <t>Feet</t>
  </si>
  <si>
    <t>Total Length  =</t>
  </si>
  <si>
    <t>F/BW</t>
  </si>
  <si>
    <t xml:space="preserve">Length = </t>
  </si>
  <si>
    <t>D+2*D*L/D</t>
  </si>
  <si>
    <t>Xc=</t>
  </si>
  <si>
    <t>ohms</t>
  </si>
  <si>
    <t>Measued BW=</t>
  </si>
  <si>
    <t>RR=</t>
  </si>
  <si>
    <t>Cylinder wire C=</t>
  </si>
  <si>
    <t>Estimate Coil C=</t>
  </si>
  <si>
    <t>Number of turns=</t>
  </si>
  <si>
    <t>Coil Inductance =</t>
  </si>
  <si>
    <t>uHy</t>
  </si>
  <si>
    <t>inches</t>
  </si>
  <si>
    <t xml:space="preserve">Wire diameter =  </t>
  </si>
  <si>
    <t>Turns per inch=</t>
  </si>
  <si>
    <t>Spacing=</t>
  </si>
  <si>
    <t>Coil Diameter=</t>
  </si>
  <si>
    <t>Cylinder Diameter =</t>
  </si>
  <si>
    <t>use 0.064 for #14</t>
  </si>
  <si>
    <t>Length of wire =</t>
  </si>
  <si>
    <t>This is only an estimate</t>
  </si>
  <si>
    <t>RF Resistance in coil=</t>
  </si>
  <si>
    <t>%</t>
  </si>
  <si>
    <t>dB</t>
  </si>
  <si>
    <t>Antenna Efficiency =</t>
  </si>
  <si>
    <t>only approimate</t>
  </si>
  <si>
    <t>Coil Length=</t>
  </si>
  <si>
    <t>Note: In the EH Antenna there is more current in the coil than in the Radiation resistance</t>
  </si>
  <si>
    <t>due to the currents in the capacitors that shunt the coil. Therefore, the true efficiency must</t>
  </si>
  <si>
    <t xml:space="preserve">Note  -  the value of inductance is based on estimates of capacity for the coil and  </t>
  </si>
  <si>
    <t xml:space="preserve">includes an estimate of 1/2 the cylinder capacity for the capacity between the coil and  </t>
  </si>
  <si>
    <t xml:space="preserve">cylinder. This may result in a small change in the number of turns on the coil. </t>
  </si>
  <si>
    <t>CALCULATE ANTENNA EFFICIENCY</t>
  </si>
  <si>
    <t>CALCULATE THE TUNING COIL PARAMETERS</t>
  </si>
  <si>
    <t xml:space="preserve">consider this, but the calculation above does not. However, even if the loss is much </t>
  </si>
  <si>
    <t xml:space="preserve">greater, the efficiency remains very high because the loss in the coil is very small in. </t>
  </si>
  <si>
    <t>Measured vs. calculated =</t>
  </si>
  <si>
    <t xml:space="preserve">.+/- 3 dB Bandwidth  = </t>
  </si>
  <si>
    <t>CALCULATE THE LENGTH OF WIRE FOR THE PHASING COIL</t>
  </si>
  <si>
    <t>Wire length =</t>
  </si>
  <si>
    <t>comparison to a Radiation Resistance of 120 ohms. The efficiency is based on the</t>
  </si>
  <si>
    <t xml:space="preserve">measured bandwidth, not calculated bandwidth. </t>
  </si>
  <si>
    <t xml:space="preserve">% Variance </t>
  </si>
  <si>
    <t>feet</t>
  </si>
  <si>
    <t>FOLLOWING IS A DESIGN PROGRAM FOR AN EH ANTENNA</t>
  </si>
  <si>
    <t xml:space="preserve">INSERT THE MEASURED BANDWIDTH OF THE COMPLETED ANTENNA </t>
  </si>
  <si>
    <t>SPECIFY THE PARAMETERS IN THE BLUE CELLS.</t>
  </si>
  <si>
    <t>Ted Hart CEO, EH Antenna Systems, LLC</t>
  </si>
  <si>
    <t>written by</t>
  </si>
  <si>
    <t>Turns =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</si>
</sst>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;[Red]0.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center"/>
    </xf>
    <xf numFmtId="169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1"/>
  <sheetViews>
    <sheetView tabSelected="1" workbookViewId="0" topLeftCell="A1">
      <selection activeCell="B15" sqref="B15:D23"/>
    </sheetView>
  </sheetViews>
  <sheetFormatPr defaultColWidth="9.140625" defaultRowHeight="12.75"/>
  <cols>
    <col min="1" max="1" width="3.8515625" style="0" customWidth="1"/>
    <col min="2" max="2" width="24.28125" style="0" customWidth="1"/>
    <col min="3" max="3" width="9.28125" style="0" customWidth="1"/>
    <col min="4" max="4" width="8.28125" style="0" customWidth="1"/>
    <col min="5" max="5" width="10.421875" style="0" customWidth="1"/>
    <col min="6" max="6" width="12.421875" style="0" bestFit="1" customWidth="1"/>
  </cols>
  <sheetData>
    <row r="1" ht="14.25" customHeight="1"/>
    <row r="2" ht="14.25" customHeight="1">
      <c r="B2" s="15" t="s">
        <v>58</v>
      </c>
    </row>
    <row r="3" ht="0.75" customHeight="1" hidden="1"/>
    <row r="4" spans="2:3" ht="0.75" customHeight="1" hidden="1">
      <c r="B4" s="1" t="s">
        <v>0</v>
      </c>
      <c r="C4" s="1" t="s">
        <v>1</v>
      </c>
    </row>
    <row r="5" spans="2:3" ht="0.75" customHeight="1" hidden="1">
      <c r="B5" s="2" t="s">
        <v>2</v>
      </c>
      <c r="C5" s="1" t="s">
        <v>3</v>
      </c>
    </row>
    <row r="6" spans="2:3" ht="0.75" customHeight="1" hidden="1">
      <c r="B6" s="2"/>
      <c r="C6" s="1"/>
    </row>
    <row r="7" spans="2:3" ht="0.75" customHeight="1" hidden="1">
      <c r="B7" s="2"/>
      <c r="C7" s="1"/>
    </row>
    <row r="8" spans="2:3" ht="0.75" customHeight="1">
      <c r="B8" s="2"/>
      <c r="C8" s="1"/>
    </row>
    <row r="9" spans="2:3" ht="0.75" customHeight="1">
      <c r="B9" s="2"/>
      <c r="C9" s="1"/>
    </row>
    <row r="10" ht="12.75">
      <c r="C10" t="s">
        <v>62</v>
      </c>
    </row>
    <row r="11" ht="12.75">
      <c r="C11" s="4" t="s">
        <v>61</v>
      </c>
    </row>
    <row r="13" ht="12.75">
      <c r="B13" t="s">
        <v>60</v>
      </c>
    </row>
    <row r="15" spans="2:4" ht="15.75">
      <c r="B15" s="2" t="s">
        <v>8</v>
      </c>
      <c r="C15" s="19">
        <v>1.9</v>
      </c>
      <c r="D15" t="s">
        <v>6</v>
      </c>
    </row>
    <row r="16" spans="2:4" ht="15.75">
      <c r="B16" s="2" t="s">
        <v>31</v>
      </c>
      <c r="C16" s="19">
        <v>2.25</v>
      </c>
      <c r="D16" t="s">
        <v>7</v>
      </c>
    </row>
    <row r="17" spans="2:3" ht="15.75">
      <c r="B17" s="2" t="s">
        <v>4</v>
      </c>
      <c r="C17" s="19">
        <v>12</v>
      </c>
    </row>
    <row r="18" spans="2:6" ht="12.75">
      <c r="B18" s="2" t="s">
        <v>9</v>
      </c>
      <c r="C18" s="3">
        <f>0.546*C17*C16+2.06*C16</f>
        <v>19.377000000000002</v>
      </c>
      <c r="D18" t="s">
        <v>10</v>
      </c>
      <c r="E18" s="2" t="s">
        <v>2</v>
      </c>
      <c r="F18" s="1" t="s">
        <v>3</v>
      </c>
    </row>
    <row r="19" spans="2:6" ht="12.75">
      <c r="B19" s="2" t="s">
        <v>17</v>
      </c>
      <c r="C19" s="3">
        <f>1/(6.28*C15*1000000*C18*0.000000000001)</f>
        <v>4325.1404619641</v>
      </c>
      <c r="D19" t="s">
        <v>18</v>
      </c>
      <c r="E19" s="2"/>
      <c r="F19" s="1"/>
    </row>
    <row r="20" spans="2:6" ht="15.75">
      <c r="B20" s="2" t="s">
        <v>51</v>
      </c>
      <c r="C20" s="11">
        <f>120*C18*0.000000000001*6.28*(C15*1000000)^2/1000</f>
        <v>52.715050992</v>
      </c>
      <c r="D20" t="s">
        <v>11</v>
      </c>
      <c r="E20" s="2" t="s">
        <v>0</v>
      </c>
      <c r="F20" s="1" t="s">
        <v>1</v>
      </c>
    </row>
    <row r="21" spans="2:6" ht="12.75">
      <c r="B21" s="2" t="s">
        <v>5</v>
      </c>
      <c r="C21" s="3">
        <f>C15*1000/C20</f>
        <v>36.04283718303417</v>
      </c>
      <c r="E21" s="2" t="s">
        <v>5</v>
      </c>
      <c r="F21" t="s">
        <v>14</v>
      </c>
    </row>
    <row r="22" spans="2:6" ht="12.75">
      <c r="B22" s="2" t="s">
        <v>13</v>
      </c>
      <c r="C22" s="3">
        <f>C16*(1+2*C17)</f>
        <v>56.25</v>
      </c>
      <c r="D22" t="s">
        <v>26</v>
      </c>
      <c r="E22" s="2" t="s">
        <v>15</v>
      </c>
      <c r="F22" t="s">
        <v>16</v>
      </c>
    </row>
    <row r="23" spans="2:5" ht="12.75">
      <c r="B23" s="2" t="s">
        <v>13</v>
      </c>
      <c r="C23" s="3">
        <f>C22/12</f>
        <v>4.6875</v>
      </c>
      <c r="D23" s="3" t="s">
        <v>57</v>
      </c>
      <c r="E23" s="2"/>
    </row>
    <row r="24" spans="2:5" ht="12.75">
      <c r="B24" s="2"/>
      <c r="C24" s="3"/>
      <c r="E24" s="2"/>
    </row>
    <row r="25" spans="2:5" ht="12.75">
      <c r="B25" s="1" t="s">
        <v>59</v>
      </c>
      <c r="C25" s="3"/>
      <c r="E25" s="2"/>
    </row>
    <row r="26" ht="12.75">
      <c r="E26" s="2"/>
    </row>
    <row r="27" spans="2:4" ht="15.75">
      <c r="B27" s="2" t="s">
        <v>19</v>
      </c>
      <c r="C27" s="16">
        <v>52</v>
      </c>
      <c r="D27" t="s">
        <v>11</v>
      </c>
    </row>
    <row r="28" spans="2:4" ht="12.75">
      <c r="B28" s="2" t="s">
        <v>20</v>
      </c>
      <c r="C28" s="3">
        <f>C19*C27/(C15*1000)</f>
        <v>118.37226527480694</v>
      </c>
      <c r="D28" t="s">
        <v>18</v>
      </c>
    </row>
    <row r="29" spans="2:9" ht="15.75">
      <c r="B29" s="2" t="s">
        <v>50</v>
      </c>
      <c r="C29" s="3">
        <f>(C28-120)/120*100</f>
        <v>-1.3564456043275541</v>
      </c>
      <c r="D29" s="1" t="s">
        <v>56</v>
      </c>
      <c r="I29" s="5"/>
    </row>
    <row r="30" spans="2:9" ht="15.75">
      <c r="B30" s="2"/>
      <c r="C30" s="3"/>
      <c r="D30" s="1"/>
      <c r="I30" s="5"/>
    </row>
    <row r="31" spans="2:9" ht="15.75">
      <c r="B31" s="1" t="s">
        <v>47</v>
      </c>
      <c r="C31" s="3"/>
      <c r="I31" s="5"/>
    </row>
    <row r="32" spans="2:9" ht="15.75">
      <c r="B32" s="2"/>
      <c r="C32" s="3"/>
      <c r="G32" s="5"/>
      <c r="I32" s="5"/>
    </row>
    <row r="33" spans="2:9" ht="15.75">
      <c r="B33" s="2" t="s">
        <v>27</v>
      </c>
      <c r="C33" s="17">
        <v>0.064</v>
      </c>
      <c r="D33" t="s">
        <v>26</v>
      </c>
      <c r="E33" t="s">
        <v>32</v>
      </c>
      <c r="H33" s="5"/>
      <c r="I33" s="5"/>
    </row>
    <row r="34" spans="2:4" ht="15.75">
      <c r="B34" s="2" t="s">
        <v>29</v>
      </c>
      <c r="C34" s="17">
        <v>0.064</v>
      </c>
      <c r="D34" t="s">
        <v>26</v>
      </c>
    </row>
    <row r="35" spans="2:3" ht="12.75">
      <c r="B35" s="2" t="s">
        <v>28</v>
      </c>
      <c r="C35" s="3">
        <f>1/C34</f>
        <v>15.625</v>
      </c>
    </row>
    <row r="36" spans="2:7" ht="15.75">
      <c r="B36" s="2" t="s">
        <v>30</v>
      </c>
      <c r="C36" s="18">
        <v>3.25</v>
      </c>
      <c r="D36" t="s">
        <v>26</v>
      </c>
      <c r="G36" s="3"/>
    </row>
    <row r="37" spans="2:4" ht="12.75">
      <c r="B37" s="2" t="s">
        <v>21</v>
      </c>
      <c r="C37" s="3">
        <f>0.614/LOG(C16/C33)*C17*C16</f>
        <v>10.723138886783786</v>
      </c>
      <c r="D37" t="s">
        <v>10</v>
      </c>
    </row>
    <row r="38" spans="2:5" ht="12.75">
      <c r="B38" s="2" t="s">
        <v>22</v>
      </c>
      <c r="C38" s="3">
        <f>C18/2</f>
        <v>9.688500000000001</v>
      </c>
      <c r="D38" t="s">
        <v>10</v>
      </c>
      <c r="E38" t="s">
        <v>34</v>
      </c>
    </row>
    <row r="39" spans="2:4" ht="12.75">
      <c r="B39" s="2" t="s">
        <v>24</v>
      </c>
      <c r="C39" s="3">
        <f>1/((6.28*C15*1000000)^2*((C18+C37+C38)*0.000000000001))*1000000</f>
        <v>176.52833614616037</v>
      </c>
      <c r="D39" t="s">
        <v>25</v>
      </c>
    </row>
    <row r="40" spans="2:3" ht="15.75">
      <c r="B40" s="2" t="s">
        <v>23</v>
      </c>
      <c r="C40" s="12">
        <f>(10*C39*C34+((10*C39*C34)^2+4.5*C36^3*C39)^0.5)/((C36^2)/2)</f>
        <v>59.27801022082215</v>
      </c>
    </row>
    <row r="41" spans="2:4" ht="12.75">
      <c r="B41" s="2" t="s">
        <v>40</v>
      </c>
      <c r="C41" s="3">
        <f>C40*C34</f>
        <v>3.793792654132618</v>
      </c>
      <c r="D41" t="s">
        <v>26</v>
      </c>
    </row>
    <row r="42" spans="2:6" ht="12.75">
      <c r="B42" s="2" t="s">
        <v>33</v>
      </c>
      <c r="C42" s="3">
        <f>C40*C36*3.14159</f>
        <v>605.2384134213062</v>
      </c>
      <c r="D42" t="s">
        <v>26</v>
      </c>
      <c r="E42" s="7">
        <f>C42/12</f>
        <v>50.436534451775515</v>
      </c>
      <c r="F42" t="s">
        <v>12</v>
      </c>
    </row>
    <row r="43" ht="12.75">
      <c r="B43" s="2"/>
    </row>
    <row r="44" ht="12.75">
      <c r="B44" s="1" t="s">
        <v>43</v>
      </c>
    </row>
    <row r="45" ht="12.75">
      <c r="B45" s="1" t="s">
        <v>44</v>
      </c>
    </row>
    <row r="46" ht="12.75">
      <c r="B46" s="1" t="s">
        <v>45</v>
      </c>
    </row>
    <row r="47" ht="12.75">
      <c r="B47" s="1"/>
    </row>
    <row r="48" ht="12.75">
      <c r="B48" s="1"/>
    </row>
    <row r="49" ht="12.75">
      <c r="B49" s="1" t="s">
        <v>46</v>
      </c>
    </row>
    <row r="50" ht="12.75">
      <c r="B50" s="1"/>
    </row>
    <row r="51" spans="2:4" ht="12.75">
      <c r="B51" s="2" t="s">
        <v>35</v>
      </c>
      <c r="C51" s="6">
        <f>0.996*0.000001*(C15*1000000)^0.5/C33*C42/12</f>
        <v>1.081935579954176</v>
      </c>
      <c r="D51" t="s">
        <v>18</v>
      </c>
    </row>
    <row r="52" spans="2:5" ht="15.75">
      <c r="B52" s="2" t="s">
        <v>38</v>
      </c>
      <c r="C52" s="13">
        <f>C28/(C28+C51)*100</f>
        <v>99.09426744960635</v>
      </c>
      <c r="D52" t="s">
        <v>36</v>
      </c>
      <c r="E52" t="s">
        <v>39</v>
      </c>
    </row>
    <row r="53" spans="2:5" ht="15.75">
      <c r="B53" s="2" t="s">
        <v>38</v>
      </c>
      <c r="C53" s="14">
        <f>10*LOG(C52/100)</f>
        <v>-0.03951468491649568</v>
      </c>
      <c r="D53" s="1" t="s">
        <v>37</v>
      </c>
      <c r="E53" t="s">
        <v>39</v>
      </c>
    </row>
    <row r="54" spans="2:4" ht="12.75">
      <c r="B54" s="2"/>
      <c r="C54" s="8"/>
      <c r="D54" s="1"/>
    </row>
    <row r="55" spans="2:4" ht="12.75">
      <c r="B55" s="1" t="s">
        <v>41</v>
      </c>
      <c r="C55" s="8"/>
      <c r="D55" s="1"/>
    </row>
    <row r="56" spans="2:6" ht="12.75">
      <c r="B56" s="1" t="s">
        <v>42</v>
      </c>
      <c r="C56" s="3"/>
      <c r="D56" s="1"/>
      <c r="F56" s="10"/>
    </row>
    <row r="57" spans="2:6" ht="15.75">
      <c r="B57" s="1" t="s">
        <v>48</v>
      </c>
      <c r="C57" s="9"/>
      <c r="D57" s="1"/>
      <c r="F57" s="7"/>
    </row>
    <row r="58" spans="2:4" ht="12.75">
      <c r="B58" s="1" t="s">
        <v>49</v>
      </c>
      <c r="C58" s="4"/>
      <c r="D58" s="1"/>
    </row>
    <row r="59" spans="2:4" ht="12.75">
      <c r="B59" s="1" t="s">
        <v>54</v>
      </c>
      <c r="C59" s="4"/>
      <c r="D59" s="1"/>
    </row>
    <row r="60" spans="2:4" ht="12.75">
      <c r="B60" s="1" t="s">
        <v>55</v>
      </c>
      <c r="C60" s="4"/>
      <c r="D60" s="1"/>
    </row>
    <row r="61" spans="2:4" ht="12.75">
      <c r="B61" s="1"/>
      <c r="C61" s="4"/>
      <c r="D61" s="1"/>
    </row>
    <row r="62" spans="2:4" ht="12.75">
      <c r="B62" s="1" t="s">
        <v>52</v>
      </c>
      <c r="C62" s="4"/>
      <c r="D62" s="1"/>
    </row>
    <row r="63" spans="2:4" ht="12.75">
      <c r="B63" s="2"/>
      <c r="C63" s="4"/>
      <c r="D63" s="1"/>
    </row>
    <row r="64" spans="2:4" ht="12.75">
      <c r="B64" s="2" t="s">
        <v>53</v>
      </c>
      <c r="C64" s="3">
        <f>984/C15*6/360*12</f>
        <v>103.57894736842105</v>
      </c>
      <c r="D64" s="1" t="s">
        <v>26</v>
      </c>
    </row>
    <row r="65" spans="2:4" ht="12.75">
      <c r="B65" s="2" t="s">
        <v>53</v>
      </c>
      <c r="C65" s="3">
        <f>C64/12</f>
        <v>8.631578947368421</v>
      </c>
      <c r="D65" s="1" t="s">
        <v>57</v>
      </c>
    </row>
    <row r="66" spans="2:4" ht="12.75">
      <c r="B66" s="2" t="s">
        <v>63</v>
      </c>
      <c r="C66" s="3">
        <f>C64/(3.14*C16)</f>
        <v>14.66085596155995</v>
      </c>
      <c r="D66" s="1"/>
    </row>
    <row r="67" spans="2:4" ht="12.75">
      <c r="B67" s="2"/>
      <c r="C67" s="4"/>
      <c r="D67" s="1"/>
    </row>
    <row r="68" spans="2:4" ht="12.75">
      <c r="B68" s="2"/>
      <c r="C68" s="4"/>
      <c r="D68" s="1"/>
    </row>
    <row r="69" spans="3:4" ht="12.75">
      <c r="C69" s="4"/>
      <c r="D69" s="1"/>
    </row>
    <row r="70" spans="3:4" ht="12.75">
      <c r="C70" s="4"/>
      <c r="D70" s="1"/>
    </row>
    <row r="71" spans="3:4" ht="12.75">
      <c r="C71" s="4"/>
      <c r="D71" s="1"/>
    </row>
    <row r="72" spans="3:4" ht="12.75">
      <c r="C72" s="4"/>
      <c r="D72" s="1"/>
    </row>
    <row r="73" spans="3:4" ht="12.75">
      <c r="C73" s="4"/>
      <c r="D73" s="1"/>
    </row>
    <row r="74" spans="3:4" ht="12.75">
      <c r="C74" s="4"/>
      <c r="D74" s="1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  <row r="81" ht="12.75">
      <c r="C81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EH-Antenna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Hart</dc:creator>
  <cp:keywords/>
  <dc:description/>
  <cp:lastModifiedBy>Ted Hart</cp:lastModifiedBy>
  <cp:lastPrinted>2005-08-14T17:42:54Z</cp:lastPrinted>
  <dcterms:created xsi:type="dcterms:W3CDTF">2005-07-30T01:35:30Z</dcterms:created>
  <dcterms:modified xsi:type="dcterms:W3CDTF">2005-09-18T01:35:24Z</dcterms:modified>
  <cp:category/>
  <cp:version/>
  <cp:contentType/>
  <cp:contentStatus/>
</cp:coreProperties>
</file>